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nvdennis/Dropbox (IthacaCoalAsh)/Geologists Group/Cayuga Salt Mine/payments to OGS/"/>
    </mc:Choice>
  </mc:AlternateContent>
  <xr:revisionPtr revIDLastSave="0" documentId="13_ncr:1_{C9B46A93-1453-664A-8992-BA4078F4DDB9}" xr6:coauthVersionLast="47" xr6:coauthVersionMax="47" xr10:uidLastSave="{00000000-0000-0000-0000-000000000000}"/>
  <bookViews>
    <workbookView xWindow="0" yWindow="500" windowWidth="35840" windowHeight="20420" activeTab="1" xr2:uid="{00000000-000D-0000-FFFF-FFFF00000000}"/>
  </bookViews>
  <sheets>
    <sheet name="Salt Production" sheetId="1" r:id="rId1"/>
    <sheet name="All OGS Payments" sheetId="2" r:id="rId2"/>
    <sheet name="Total OGS Payments by Yea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2" l="1"/>
  <c r="B55" i="2"/>
  <c r="B52" i="2"/>
  <c r="B44" i="2"/>
  <c r="B40" i="2"/>
  <c r="B33" i="2"/>
  <c r="B27" i="2"/>
  <c r="B22" i="2"/>
  <c r="B18" i="2"/>
  <c r="B13" i="2"/>
  <c r="B5" i="2"/>
  <c r="P5" i="2"/>
  <c r="R5" i="2" s="1"/>
  <c r="E24" i="1"/>
  <c r="F24" i="1" s="1"/>
  <c r="E22" i="1"/>
  <c r="J18" i="1"/>
  <c r="G19" i="1"/>
  <c r="G18" i="1"/>
  <c r="G17" i="1"/>
  <c r="G16" i="1"/>
  <c r="G15" i="1"/>
  <c r="G14" i="1"/>
  <c r="G13" i="1"/>
  <c r="G12" i="1"/>
  <c r="G11" i="1"/>
  <c r="F20" i="1"/>
  <c r="C3" i="3"/>
  <c r="C4" i="3"/>
  <c r="C5" i="3"/>
  <c r="C6" i="3"/>
  <c r="C7" i="3"/>
  <c r="C8" i="3"/>
  <c r="C9" i="3"/>
  <c r="C10" i="3"/>
  <c r="C11" i="3"/>
  <c r="C12" i="3"/>
  <c r="C13" i="3"/>
  <c r="B13" i="3"/>
  <c r="B12" i="3"/>
  <c r="B11" i="3"/>
  <c r="B10" i="3"/>
  <c r="B9" i="3"/>
  <c r="B8" i="3"/>
  <c r="B7" i="3"/>
  <c r="B6" i="3"/>
  <c r="B5" i="3"/>
  <c r="B4" i="3"/>
  <c r="B3" i="3"/>
  <c r="C56" i="2"/>
  <c r="H11" i="1"/>
  <c r="H12" i="1"/>
  <c r="H13" i="1"/>
  <c r="H14" i="1"/>
  <c r="H15" i="1"/>
  <c r="H18" i="1"/>
  <c r="H19" i="1"/>
  <c r="H17" i="1"/>
  <c r="H16" i="1"/>
  <c r="D11" i="1"/>
  <c r="D12" i="1"/>
  <c r="D13" i="1"/>
  <c r="D14" i="1"/>
  <c r="D15" i="1"/>
  <c r="D16" i="1"/>
  <c r="D17" i="1"/>
  <c r="D18" i="1"/>
  <c r="D19" i="1"/>
  <c r="D10" i="1"/>
  <c r="C14" i="3" l="1"/>
  <c r="B14" i="3"/>
  <c r="B56" i="2" l="1"/>
  <c r="B58" i="2" s="1"/>
</calcChain>
</file>

<file path=xl/sharedStrings.xml><?xml version="1.0" encoding="utf-8"?>
<sst xmlns="http://schemas.openxmlformats.org/spreadsheetml/2006/main" count="105" uniqueCount="33">
  <si>
    <t>Year</t>
  </si>
  <si>
    <t>Cargill Cayuga Salt Mine</t>
  </si>
  <si>
    <t>All NY State</t>
  </si>
  <si>
    <t>Total Salt Produced (MM Metric Tons)</t>
  </si>
  <si>
    <t>* Max Production Capacity of all non Cayuga Salt Mine operations does not include brine operations. Capacity data of these establishments is considered proprietary.</t>
  </si>
  <si>
    <t>Total Value (MM$)</t>
  </si>
  <si>
    <t>Minimum Salt Produced</t>
  </si>
  <si>
    <t>Max Production Capacity* (MM metric tons)</t>
  </si>
  <si>
    <t>Average Price (All Salt, /metric ton)</t>
  </si>
  <si>
    <t>Non-CSM Production in NY</t>
  </si>
  <si>
    <t>Cayuga Production Capacity (Max) (MM metric tons)</t>
  </si>
  <si>
    <t>Payment Date</t>
  </si>
  <si>
    <t>Total Cargill Payments to OGS by Year</t>
  </si>
  <si>
    <t>Payment to OGS ($)</t>
  </si>
  <si>
    <t>Check Number</t>
  </si>
  <si>
    <t>Donated Foods</t>
  </si>
  <si>
    <t>Land</t>
  </si>
  <si>
    <t>Purpose</t>
  </si>
  <si>
    <t xml:space="preserve">FOIL - 38th Fl </t>
  </si>
  <si>
    <t>Other</t>
  </si>
  <si>
    <t>"Escrow"</t>
  </si>
  <si>
    <t>Cash</t>
  </si>
  <si>
    <t>"Spec Rev"</t>
  </si>
  <si>
    <t>"Downstate Distribution"</t>
  </si>
  <si>
    <t xml:space="preserve">FOIL - 41st Fl </t>
  </si>
  <si>
    <t>Total</t>
  </si>
  <si>
    <t xml:space="preserve">Total  </t>
  </si>
  <si>
    <t>Payments By Year</t>
  </si>
  <si>
    <t>Total Amount</t>
  </si>
  <si>
    <t>"Land" Payments ONLY</t>
  </si>
  <si>
    <t>$173,361,403 ($127,791,063</t>
  </si>
  <si>
    <t>annual total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</si>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</sst>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6" fontId="1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0" fontId="2" fillId="0" borderId="2" xfId="0" applyFont="1" applyBorder="1"/>
    <xf numFmtId="4" fontId="2" fillId="0" borderId="3" xfId="0" applyNumberFormat="1" applyFont="1" applyBorder="1"/>
    <xf numFmtId="16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" fontId="2" fillId="0" borderId="8" xfId="0" applyNumberFormat="1" applyFont="1" applyBorder="1"/>
    <xf numFmtId="16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165" fontId="2" fillId="0" borderId="0" xfId="0" applyNumberFormat="1" applyFont="1"/>
    <xf numFmtId="165" fontId="2" fillId="0" borderId="8" xfId="0" applyNumberFormat="1" applyFont="1" applyBorder="1"/>
    <xf numFmtId="0" fontId="6" fillId="0" borderId="0" xfId="0" applyFont="1"/>
    <xf numFmtId="6" fontId="2" fillId="0" borderId="0" xfId="0" applyNumberFormat="1" applyFont="1"/>
    <xf numFmtId="0" fontId="3" fillId="0" borderId="0" xfId="0" applyFont="1" applyAlignment="1">
      <alignment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56"/>
  <sheetViews>
    <sheetView topLeftCell="A18" workbookViewId="0">
      <pane xSplit="1" topLeftCell="B1" activePane="topRight" state="frozen"/>
      <selection pane="topRight" activeCell="A24" sqref="A24"/>
    </sheetView>
  </sheetViews>
  <sheetFormatPr baseColWidth="10" defaultColWidth="8.83203125" defaultRowHeight="16" x14ac:dyDescent="0.2"/>
  <cols>
    <col min="1" max="1" width="8.83203125" style="1"/>
    <col min="2" max="2" width="44" style="1" bestFit="1" customWidth="1"/>
    <col min="3" max="3" width="22.1640625" style="1" bestFit="1" customWidth="1"/>
    <col min="4" max="4" width="40.5" style="1" bestFit="1" customWidth="1"/>
    <col min="5" max="5" width="31.5" style="1" customWidth="1"/>
    <col min="6" max="6" width="39" style="1" customWidth="1"/>
    <col min="7" max="7" width="14.33203125" style="1" customWidth="1"/>
    <col min="8" max="8" width="29" style="1" bestFit="1" customWidth="1"/>
    <col min="9" max="9" width="23.5" style="1" bestFit="1" customWidth="1"/>
    <col min="10" max="10" width="8.83203125" style="1"/>
    <col min="11" max="11" width="17.6640625" style="1" bestFit="1" customWidth="1"/>
    <col min="12" max="16384" width="8.83203125" style="1"/>
  </cols>
  <sheetData>
    <row r="4" spans="1:15" ht="19" x14ac:dyDescent="0.25">
      <c r="A4" s="2"/>
      <c r="B4" s="3" t="s">
        <v>2</v>
      </c>
      <c r="C4" s="2"/>
      <c r="D4" s="5"/>
      <c r="E4" s="4" t="s">
        <v>9</v>
      </c>
      <c r="F4" s="3" t="s">
        <v>1</v>
      </c>
      <c r="G4" s="3"/>
      <c r="H4" s="2"/>
      <c r="I4" s="2"/>
    </row>
    <row r="5" spans="1:15" ht="19" x14ac:dyDescent="0.25">
      <c r="A5" s="2" t="s">
        <v>0</v>
      </c>
      <c r="B5" s="2" t="s">
        <v>3</v>
      </c>
      <c r="C5" s="2" t="s">
        <v>5</v>
      </c>
      <c r="D5" s="5" t="s">
        <v>8</v>
      </c>
      <c r="E5" s="5" t="s">
        <v>7</v>
      </c>
      <c r="F5" s="3" t="s">
        <v>10</v>
      </c>
      <c r="G5" s="3"/>
      <c r="H5" s="3" t="s">
        <v>6</v>
      </c>
      <c r="I5" s="2" t="s">
        <v>29</v>
      </c>
    </row>
    <row r="6" spans="1:15" ht="19" x14ac:dyDescent="0.25">
      <c r="A6" s="1">
        <v>2002</v>
      </c>
      <c r="I6" s="25">
        <v>512146.91000000003</v>
      </c>
    </row>
    <row r="7" spans="1:15" ht="19" x14ac:dyDescent="0.25">
      <c r="A7" s="1">
        <v>2003</v>
      </c>
      <c r="I7" s="25">
        <v>861554.35</v>
      </c>
    </row>
    <row r="8" spans="1:15" ht="19" x14ac:dyDescent="0.25">
      <c r="A8" s="1">
        <v>2004</v>
      </c>
      <c r="I8" s="25">
        <v>731407.13</v>
      </c>
      <c r="J8" s="2"/>
      <c r="K8" s="2"/>
      <c r="L8" s="2"/>
      <c r="M8" s="2"/>
      <c r="N8" s="2"/>
      <c r="O8" s="2"/>
    </row>
    <row r="9" spans="1:15" ht="19" x14ac:dyDescent="0.25">
      <c r="A9" s="1">
        <v>2005</v>
      </c>
      <c r="I9" s="25">
        <v>986439.01</v>
      </c>
      <c r="J9" s="2"/>
      <c r="K9" s="2"/>
      <c r="L9" s="2"/>
      <c r="M9" s="2"/>
      <c r="N9" s="2"/>
      <c r="O9" s="2"/>
    </row>
    <row r="10" spans="1:15" ht="19" x14ac:dyDescent="0.25">
      <c r="A10" s="2">
        <v>2006</v>
      </c>
      <c r="B10" s="2">
        <v>4.8899999999999997</v>
      </c>
      <c r="C10" s="2">
        <v>257</v>
      </c>
      <c r="D10" s="6">
        <f>C10/B10</f>
        <v>52.556237218813912</v>
      </c>
      <c r="E10" s="5"/>
      <c r="F10" s="3"/>
      <c r="G10" s="3"/>
      <c r="H10" s="3"/>
      <c r="I10" s="25">
        <v>528849.29</v>
      </c>
      <c r="J10" s="7"/>
      <c r="K10" s="8"/>
      <c r="L10" s="2"/>
      <c r="M10" s="2"/>
      <c r="N10" s="2"/>
      <c r="O10" s="2"/>
    </row>
    <row r="11" spans="1:15" ht="19" x14ac:dyDescent="0.25">
      <c r="A11" s="2">
        <v>2007</v>
      </c>
      <c r="B11" s="2">
        <v>7.99</v>
      </c>
      <c r="C11" s="2">
        <v>400</v>
      </c>
      <c r="D11" s="6">
        <f t="shared" ref="D11:D19" si="0">C11/B11</f>
        <v>50.06257822277847</v>
      </c>
      <c r="E11" s="5">
        <v>4.66</v>
      </c>
      <c r="F11" s="3">
        <v>2.4</v>
      </c>
      <c r="G11" s="3">
        <f>+B11-E11</f>
        <v>3.33</v>
      </c>
      <c r="H11" s="3">
        <f t="shared" ref="H11:H15" si="1">IF(B11-E11&gt;0, B11-E11, 0)</f>
        <v>3.33</v>
      </c>
      <c r="I11" s="25">
        <v>1301681.0899999999</v>
      </c>
      <c r="J11" s="7"/>
      <c r="K11" s="8"/>
      <c r="L11" s="2"/>
      <c r="M11" s="2"/>
      <c r="N11" s="2"/>
      <c r="O11" s="2"/>
    </row>
    <row r="12" spans="1:15" ht="19" x14ac:dyDescent="0.25">
      <c r="A12" s="2">
        <v>2008</v>
      </c>
      <c r="B12" s="2">
        <v>7.66</v>
      </c>
      <c r="C12" s="2">
        <v>431</v>
      </c>
      <c r="D12" s="6">
        <f t="shared" si="0"/>
        <v>56.266318537859007</v>
      </c>
      <c r="E12" s="5">
        <v>4.66</v>
      </c>
      <c r="F12" s="3">
        <v>2.4</v>
      </c>
      <c r="G12" s="3">
        <f t="shared" ref="G12:G19" si="2">+B12-E12</f>
        <v>3</v>
      </c>
      <c r="H12" s="3">
        <f t="shared" si="1"/>
        <v>3</v>
      </c>
      <c r="I12" s="25">
        <v>1572756.8199999998</v>
      </c>
      <c r="J12" s="7"/>
      <c r="K12" s="8"/>
      <c r="L12" s="2"/>
      <c r="M12" s="2"/>
      <c r="N12" s="2"/>
      <c r="O12" s="2"/>
    </row>
    <row r="13" spans="1:15" ht="19" x14ac:dyDescent="0.25">
      <c r="A13" s="2">
        <v>2009</v>
      </c>
      <c r="B13" s="2">
        <v>6.24</v>
      </c>
      <c r="C13" s="2">
        <v>426</v>
      </c>
      <c r="D13" s="6">
        <f t="shared" si="0"/>
        <v>68.269230769230774</v>
      </c>
      <c r="E13" s="5">
        <v>5.66</v>
      </c>
      <c r="F13" s="3">
        <v>2.4</v>
      </c>
      <c r="G13" s="3">
        <f t="shared" si="2"/>
        <v>0.58000000000000007</v>
      </c>
      <c r="H13" s="3">
        <f t="shared" si="1"/>
        <v>0.58000000000000007</v>
      </c>
      <c r="I13" s="25">
        <v>1304633.26</v>
      </c>
      <c r="J13" s="10"/>
      <c r="K13" s="8"/>
      <c r="L13" s="2"/>
      <c r="M13" s="2"/>
      <c r="N13" s="2"/>
      <c r="O13" s="2"/>
    </row>
    <row r="14" spans="1:15" ht="19" x14ac:dyDescent="0.25">
      <c r="A14" s="2">
        <v>2010</v>
      </c>
      <c r="B14" s="2">
        <v>6.46</v>
      </c>
      <c r="C14" s="2">
        <v>442</v>
      </c>
      <c r="D14" s="6">
        <f t="shared" si="0"/>
        <v>68.421052631578945</v>
      </c>
      <c r="E14" s="5">
        <v>5.66</v>
      </c>
      <c r="F14" s="3">
        <v>2.4</v>
      </c>
      <c r="G14" s="3">
        <f t="shared" si="2"/>
        <v>0.79999999999999982</v>
      </c>
      <c r="H14" s="3">
        <f t="shared" si="1"/>
        <v>0.79999999999999982</v>
      </c>
      <c r="I14" s="25">
        <v>1310951.3599999999</v>
      </c>
      <c r="J14" s="7"/>
      <c r="K14" s="8"/>
      <c r="L14" s="2"/>
      <c r="M14" s="2"/>
      <c r="N14" s="2"/>
      <c r="O14" s="2"/>
    </row>
    <row r="15" spans="1:15" ht="19" x14ac:dyDescent="0.25">
      <c r="A15" s="2">
        <v>2011</v>
      </c>
      <c r="B15" s="2">
        <v>6.52</v>
      </c>
      <c r="C15" s="2">
        <v>452</v>
      </c>
      <c r="D15" s="6">
        <f t="shared" si="0"/>
        <v>69.325153374233139</v>
      </c>
      <c r="E15" s="5">
        <v>5.66</v>
      </c>
      <c r="F15" s="3">
        <v>2.4</v>
      </c>
      <c r="G15" s="3">
        <f t="shared" si="2"/>
        <v>0.85999999999999943</v>
      </c>
      <c r="H15" s="3">
        <f t="shared" si="1"/>
        <v>0.85999999999999943</v>
      </c>
      <c r="I15" s="26">
        <v>700036.99</v>
      </c>
      <c r="J15" s="7"/>
      <c r="K15" s="8"/>
      <c r="L15" s="2"/>
      <c r="M15" s="2"/>
      <c r="N15" s="2"/>
      <c r="O15" s="2"/>
    </row>
    <row r="16" spans="1:15" ht="19" x14ac:dyDescent="0.25">
      <c r="A16" s="2">
        <v>2012</v>
      </c>
      <c r="B16" s="2">
        <v>4.8</v>
      </c>
      <c r="C16" s="2">
        <v>383</v>
      </c>
      <c r="D16" s="6">
        <f t="shared" si="0"/>
        <v>79.791666666666671</v>
      </c>
      <c r="E16" s="5">
        <v>5.66</v>
      </c>
      <c r="F16" s="3">
        <v>2.4</v>
      </c>
      <c r="G16" s="3">
        <f t="shared" si="2"/>
        <v>-0.86000000000000032</v>
      </c>
      <c r="H16" s="3">
        <f>IF(B16-E16&gt;0, B16-E16, 0)</f>
        <v>0</v>
      </c>
      <c r="J16" s="7"/>
      <c r="K16" s="8"/>
      <c r="L16" s="2"/>
      <c r="M16" s="2"/>
      <c r="N16" s="2"/>
      <c r="O16" s="2"/>
    </row>
    <row r="17" spans="1:15" ht="19" x14ac:dyDescent="0.25">
      <c r="A17" s="2">
        <v>2013</v>
      </c>
      <c r="B17" s="2">
        <v>7.41</v>
      </c>
      <c r="C17" s="2">
        <v>580</v>
      </c>
      <c r="D17" s="6">
        <f t="shared" si="0"/>
        <v>78.27260458839406</v>
      </c>
      <c r="E17" s="5">
        <v>5.66</v>
      </c>
      <c r="F17" s="3">
        <v>2.4</v>
      </c>
      <c r="G17" s="3">
        <f t="shared" si="2"/>
        <v>1.75</v>
      </c>
      <c r="H17" s="3">
        <f>IF(B17-E17&gt;0, B17-E17, 0)</f>
        <v>1.75</v>
      </c>
      <c r="M17" s="2"/>
      <c r="N17" s="2"/>
      <c r="O17" s="2"/>
    </row>
    <row r="18" spans="1:15" ht="19" x14ac:dyDescent="0.25">
      <c r="A18" s="2">
        <v>2014</v>
      </c>
      <c r="B18" s="2">
        <v>7.74</v>
      </c>
      <c r="C18" s="2">
        <v>577</v>
      </c>
      <c r="D18" s="6">
        <f t="shared" si="0"/>
        <v>74.547803617571063</v>
      </c>
      <c r="E18" s="5">
        <v>5.66</v>
      </c>
      <c r="F18" s="3">
        <v>2.4</v>
      </c>
      <c r="G18" s="3">
        <f t="shared" si="2"/>
        <v>2.08</v>
      </c>
      <c r="H18" s="3">
        <f>IF(B18-E18&gt;0, B18-E18, 0)</f>
        <v>2.08</v>
      </c>
      <c r="I18" s="9">
        <v>57</v>
      </c>
      <c r="J18" s="2">
        <f>+I18*F18</f>
        <v>136.79999999999998</v>
      </c>
      <c r="K18" s="8"/>
      <c r="L18" s="2"/>
      <c r="M18" s="2"/>
      <c r="N18" s="2"/>
      <c r="O18" s="2"/>
    </row>
    <row r="19" spans="1:15" ht="19" x14ac:dyDescent="0.25">
      <c r="A19" s="2">
        <v>2015</v>
      </c>
      <c r="B19" s="2">
        <v>7.32</v>
      </c>
      <c r="C19" s="2">
        <v>615</v>
      </c>
      <c r="D19" s="6">
        <f t="shared" si="0"/>
        <v>84.016393442622942</v>
      </c>
      <c r="E19" s="5">
        <v>5.7</v>
      </c>
      <c r="F19" s="3">
        <v>2.5</v>
      </c>
      <c r="G19" s="3">
        <f t="shared" si="2"/>
        <v>1.62</v>
      </c>
      <c r="H19" s="3">
        <f>IF(B19-E19&gt;0, B19-E19, 0)</f>
        <v>1.62</v>
      </c>
      <c r="I19" s="9"/>
      <c r="J19" s="2"/>
      <c r="K19" s="8"/>
      <c r="L19" s="2"/>
      <c r="M19" s="2"/>
      <c r="N19" s="2"/>
      <c r="O19" s="2"/>
    </row>
    <row r="20" spans="1:15" ht="19" x14ac:dyDescent="0.25">
      <c r="A20" s="2"/>
      <c r="B20" s="2"/>
      <c r="C20" s="2"/>
      <c r="D20" s="2"/>
      <c r="E20" s="2"/>
      <c r="F20" s="2">
        <f>+B19-E19</f>
        <v>1.62</v>
      </c>
      <c r="G20" s="2"/>
      <c r="H20" s="2"/>
      <c r="I20" s="9"/>
      <c r="J20" s="2"/>
      <c r="K20" s="8"/>
      <c r="L20" s="2"/>
      <c r="M20" s="2"/>
      <c r="N20" s="2"/>
      <c r="O20" s="2"/>
    </row>
    <row r="21" spans="1:15" ht="19" x14ac:dyDescent="0.25">
      <c r="A21" s="2"/>
      <c r="B21" s="2"/>
      <c r="C21" s="2"/>
      <c r="D21" s="2"/>
      <c r="E21" s="2"/>
      <c r="F21" s="2"/>
      <c r="G21" s="2"/>
      <c r="H21" s="2"/>
      <c r="I21" s="9"/>
      <c r="J21" s="2"/>
      <c r="K21" s="8"/>
      <c r="L21" s="2"/>
      <c r="M21" s="2"/>
      <c r="N21" s="2"/>
      <c r="O21" s="2"/>
    </row>
    <row r="22" spans="1:15" ht="19" x14ac:dyDescent="0.25">
      <c r="A22" s="2"/>
      <c r="B22" s="2"/>
      <c r="C22" s="2">
        <v>1991252</v>
      </c>
      <c r="D22" s="2">
        <v>25</v>
      </c>
      <c r="E22" s="2">
        <f>+C22/D22</f>
        <v>79650.080000000002</v>
      </c>
      <c r="F22" s="2"/>
      <c r="G22" s="2"/>
      <c r="H22" s="2"/>
      <c r="I22" s="9"/>
      <c r="J22" s="2"/>
      <c r="K22" s="8"/>
      <c r="L22" s="2"/>
      <c r="M22" s="2"/>
      <c r="N22" s="2"/>
      <c r="O22" s="2"/>
    </row>
    <row r="23" spans="1:15" ht="19" x14ac:dyDescent="0.25">
      <c r="A23" s="2"/>
      <c r="B23" s="2"/>
      <c r="C23" s="27" t="s">
        <v>30</v>
      </c>
      <c r="D23" s="2"/>
      <c r="E23" s="2"/>
      <c r="F23" s="2"/>
      <c r="G23" s="2"/>
      <c r="H23" s="2"/>
      <c r="I23" s="9"/>
      <c r="J23" s="2"/>
      <c r="K23" s="8"/>
      <c r="L23" s="2"/>
      <c r="M23" s="2"/>
      <c r="N23" s="2"/>
      <c r="O23" s="2"/>
    </row>
    <row r="24" spans="1:15" ht="19" x14ac:dyDescent="0.25">
      <c r="A24" s="2"/>
      <c r="B24" s="2"/>
      <c r="C24" s="28">
        <v>173361403</v>
      </c>
      <c r="D24" s="28">
        <v>127791063</v>
      </c>
      <c r="E24" s="28">
        <f>+C24-D24</f>
        <v>45570340</v>
      </c>
      <c r="F24" s="2">
        <f>+E24/D24</f>
        <v>0.35660036727294459</v>
      </c>
      <c r="G24" s="2"/>
      <c r="H24" s="2"/>
      <c r="I24" s="9"/>
      <c r="J24" s="2"/>
      <c r="K24" s="8"/>
      <c r="L24" s="2"/>
      <c r="M24" s="2"/>
      <c r="N24" s="2"/>
      <c r="O24" s="2"/>
    </row>
    <row r="25" spans="1:15" ht="19" x14ac:dyDescent="0.25">
      <c r="A25" s="2"/>
      <c r="B25" s="2"/>
      <c r="C25" s="2"/>
      <c r="D25" s="2"/>
      <c r="E25" s="2"/>
      <c r="F25" s="2"/>
      <c r="G25" s="2"/>
      <c r="H25" s="2"/>
      <c r="I25" s="9"/>
      <c r="J25" s="2"/>
      <c r="K25" s="8"/>
      <c r="L25" s="2"/>
      <c r="M25" s="2"/>
      <c r="N25" s="2"/>
      <c r="O25" s="2"/>
    </row>
    <row r="26" spans="1:15" ht="19" x14ac:dyDescent="0.25">
      <c r="A26" s="2"/>
      <c r="B26" s="2"/>
      <c r="C26" s="2"/>
      <c r="D26" s="2"/>
      <c r="E26" s="2"/>
      <c r="F26" s="2"/>
      <c r="G26" s="2"/>
      <c r="H26" s="2"/>
      <c r="I26" s="9"/>
      <c r="J26" s="2"/>
      <c r="K26" s="8"/>
      <c r="L26" s="2"/>
      <c r="M26" s="2"/>
      <c r="N26" s="2"/>
      <c r="O26" s="2"/>
    </row>
    <row r="27" spans="1:15" ht="19" x14ac:dyDescent="0.25">
      <c r="A27" s="2"/>
      <c r="B27" s="2"/>
      <c r="C27" s="2"/>
      <c r="D27" s="2"/>
      <c r="E27" s="2"/>
      <c r="F27" s="2"/>
      <c r="G27" s="2"/>
      <c r="H27" s="2"/>
      <c r="I27" s="9"/>
      <c r="J27" s="2"/>
      <c r="K27" s="8"/>
      <c r="L27" s="2"/>
      <c r="M27" s="2"/>
      <c r="N27" s="2"/>
      <c r="O27" s="2"/>
    </row>
    <row r="28" spans="1:15" ht="19" x14ac:dyDescent="0.25">
      <c r="A28" s="2"/>
      <c r="B28" s="2"/>
      <c r="C28" s="2"/>
      <c r="D28" s="2"/>
      <c r="E28" s="2"/>
      <c r="F28" s="2"/>
      <c r="G28" s="2"/>
      <c r="H28" s="2"/>
      <c r="I28" s="9"/>
      <c r="J28" s="2"/>
      <c r="K28" s="8"/>
      <c r="L28" s="2"/>
      <c r="M28" s="2"/>
      <c r="N28" s="2"/>
      <c r="O28" s="2"/>
    </row>
    <row r="29" spans="1:15" ht="19" x14ac:dyDescent="0.25">
      <c r="A29" s="2"/>
      <c r="B29" s="2"/>
      <c r="C29" s="2"/>
      <c r="D29" s="2"/>
      <c r="E29" s="2"/>
      <c r="F29" s="2"/>
      <c r="G29" s="2"/>
      <c r="H29" s="2"/>
      <c r="I29" s="9"/>
      <c r="J29" s="2"/>
      <c r="K29" s="8"/>
      <c r="L29" s="2"/>
      <c r="M29" s="2"/>
      <c r="N29" s="2"/>
      <c r="O29" s="2"/>
    </row>
    <row r="30" spans="1:15" ht="19" x14ac:dyDescent="0.25">
      <c r="A30" s="2"/>
      <c r="B30" s="2"/>
      <c r="C30" s="2"/>
      <c r="D30" s="2"/>
      <c r="E30" s="2"/>
      <c r="F30" s="2"/>
      <c r="G30" s="2"/>
      <c r="H30" s="2"/>
      <c r="I30" s="9"/>
      <c r="J30" s="2"/>
      <c r="K30" s="8"/>
      <c r="L30" s="2"/>
      <c r="M30" s="2"/>
      <c r="N30" s="2"/>
      <c r="O30" s="2"/>
    </row>
    <row r="31" spans="1:15" ht="19" x14ac:dyDescent="0.25">
      <c r="A31" s="2" t="s">
        <v>4</v>
      </c>
      <c r="B31" s="2"/>
      <c r="C31" s="2"/>
      <c r="D31" s="2"/>
      <c r="E31" s="2"/>
      <c r="F31" s="2"/>
      <c r="G31" s="2"/>
      <c r="H31" s="2"/>
      <c r="I31" s="9"/>
      <c r="J31" s="2"/>
      <c r="K31" s="8"/>
      <c r="L31" s="2"/>
      <c r="M31" s="2"/>
      <c r="N31" s="2"/>
      <c r="O31" s="2"/>
    </row>
    <row r="32" spans="1:15" ht="19" x14ac:dyDescent="0.25">
      <c r="A32" s="2"/>
      <c r="B32" s="2"/>
      <c r="C32" s="2"/>
      <c r="D32" s="2"/>
      <c r="E32" s="2"/>
      <c r="F32" s="2"/>
      <c r="G32" s="2"/>
      <c r="H32" s="2"/>
      <c r="I32" s="9"/>
      <c r="J32" s="2"/>
      <c r="K32" s="8"/>
      <c r="L32" s="2"/>
      <c r="M32" s="2"/>
      <c r="N32" s="2"/>
      <c r="O32" s="2"/>
    </row>
    <row r="33" spans="1:15" ht="19" x14ac:dyDescent="0.25">
      <c r="A33" s="2"/>
      <c r="B33" s="2"/>
      <c r="C33" s="2"/>
      <c r="D33" s="2"/>
      <c r="E33" s="2"/>
      <c r="F33" s="2"/>
      <c r="G33" s="2"/>
      <c r="H33" s="2"/>
      <c r="I33" s="9"/>
      <c r="J33" s="2"/>
      <c r="K33" s="8"/>
      <c r="L33" s="2"/>
      <c r="M33" s="2"/>
      <c r="N33" s="2"/>
      <c r="O33" s="2"/>
    </row>
    <row r="34" spans="1:15" ht="19" x14ac:dyDescent="0.25">
      <c r="A34" s="2"/>
      <c r="B34" s="2"/>
      <c r="C34" s="2"/>
      <c r="D34" s="2"/>
      <c r="E34" s="2"/>
      <c r="F34" s="2"/>
      <c r="G34" s="2"/>
      <c r="H34" s="2"/>
      <c r="I34" s="9"/>
      <c r="J34" s="2"/>
      <c r="K34" s="8"/>
      <c r="L34" s="2"/>
      <c r="M34" s="2"/>
      <c r="N34" s="2"/>
      <c r="O34" s="2"/>
    </row>
    <row r="35" spans="1:15" ht="19" x14ac:dyDescent="0.25">
      <c r="A35" s="2"/>
      <c r="B35" s="2"/>
      <c r="C35" s="2"/>
      <c r="D35" s="2"/>
      <c r="E35" s="2"/>
      <c r="F35" s="2"/>
      <c r="G35" s="2"/>
      <c r="H35" s="2"/>
      <c r="I35" s="9"/>
      <c r="J35" s="2"/>
      <c r="K35" s="8"/>
      <c r="L35" s="2"/>
      <c r="M35" s="2"/>
      <c r="N35" s="2"/>
      <c r="O35" s="2"/>
    </row>
    <row r="36" spans="1:15" ht="19" x14ac:dyDescent="0.25">
      <c r="A36" s="2"/>
      <c r="B36" s="2"/>
      <c r="C36" s="2"/>
      <c r="D36" s="2"/>
      <c r="E36" s="2"/>
      <c r="F36" s="2"/>
      <c r="G36" s="2"/>
      <c r="H36" s="2"/>
      <c r="I36" s="9"/>
      <c r="J36" s="2"/>
      <c r="K36" s="8"/>
      <c r="L36" s="2"/>
      <c r="M36" s="2"/>
      <c r="N36" s="2"/>
      <c r="O36" s="2"/>
    </row>
    <row r="37" spans="1:15" ht="19" x14ac:dyDescent="0.25">
      <c r="A37" s="2"/>
      <c r="B37" s="2"/>
      <c r="C37" s="2"/>
      <c r="D37" s="2"/>
      <c r="E37" s="2"/>
      <c r="F37" s="2"/>
      <c r="G37" s="2"/>
      <c r="H37" s="2"/>
      <c r="I37" s="9"/>
      <c r="J37" s="2"/>
      <c r="K37" s="8"/>
      <c r="L37" s="2"/>
      <c r="M37" s="2"/>
      <c r="N37" s="2"/>
      <c r="O37" s="2"/>
    </row>
    <row r="38" spans="1:15" ht="19" x14ac:dyDescent="0.25">
      <c r="A38" s="2"/>
      <c r="B38" s="2"/>
      <c r="C38" s="2"/>
      <c r="D38" s="2"/>
      <c r="E38" s="2"/>
      <c r="F38" s="2"/>
      <c r="G38" s="2"/>
      <c r="H38" s="2"/>
      <c r="I38" s="9"/>
      <c r="J38" s="2"/>
      <c r="K38" s="8"/>
      <c r="L38" s="2"/>
      <c r="M38" s="2"/>
      <c r="N38" s="2"/>
      <c r="O38" s="2"/>
    </row>
    <row r="39" spans="1:15" ht="19" x14ac:dyDescent="0.25">
      <c r="A39" s="2"/>
      <c r="B39" s="2"/>
      <c r="C39" s="2"/>
      <c r="D39" s="2"/>
      <c r="E39" s="2"/>
      <c r="F39" s="2"/>
      <c r="G39" s="2"/>
      <c r="H39" s="2"/>
      <c r="I39" s="9"/>
      <c r="J39" s="2"/>
      <c r="K39" s="8"/>
      <c r="L39" s="2"/>
      <c r="M39" s="2"/>
      <c r="N39" s="2"/>
      <c r="O39" s="2"/>
    </row>
    <row r="40" spans="1:15" ht="19" x14ac:dyDescent="0.25">
      <c r="A40" s="2"/>
      <c r="B40" s="2"/>
      <c r="C40" s="2"/>
      <c r="D40" s="2"/>
      <c r="E40" s="2"/>
      <c r="F40" s="2"/>
      <c r="G40" s="2"/>
      <c r="H40" s="2"/>
      <c r="I40" s="9"/>
      <c r="J40" s="2"/>
      <c r="K40" s="8"/>
      <c r="L40" s="2"/>
      <c r="M40" s="2"/>
      <c r="N40" s="2"/>
      <c r="O40" s="2"/>
    </row>
    <row r="41" spans="1:15" ht="19" x14ac:dyDescent="0.25">
      <c r="A41" s="2"/>
      <c r="B41" s="2"/>
      <c r="C41" s="2"/>
      <c r="D41" s="2"/>
      <c r="E41" s="2"/>
      <c r="F41" s="2"/>
      <c r="G41" s="2"/>
      <c r="H41" s="2"/>
      <c r="I41" s="9"/>
      <c r="J41" s="2"/>
      <c r="K41" s="8"/>
      <c r="L41" s="2"/>
      <c r="M41" s="2"/>
      <c r="N41" s="2"/>
      <c r="O41" s="2"/>
    </row>
    <row r="42" spans="1:15" ht="19" x14ac:dyDescent="0.25">
      <c r="A42" s="2"/>
      <c r="B42" s="2"/>
      <c r="C42" s="2"/>
      <c r="D42" s="2"/>
      <c r="E42" s="2"/>
      <c r="F42" s="2"/>
      <c r="G42" s="2"/>
      <c r="H42" s="2"/>
      <c r="I42" s="9"/>
      <c r="J42" s="2"/>
      <c r="K42" s="2"/>
      <c r="L42" s="2"/>
      <c r="M42" s="2"/>
      <c r="N42" s="2"/>
      <c r="O42" s="2"/>
    </row>
    <row r="43" spans="1:15" ht="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9" x14ac:dyDescent="0.25">
      <c r="J48" s="2"/>
      <c r="K48" s="2"/>
      <c r="L48" s="2"/>
      <c r="M48" s="2"/>
      <c r="N48" s="2"/>
      <c r="O48" s="2"/>
    </row>
    <row r="49" spans="10:15" ht="19" x14ac:dyDescent="0.25">
      <c r="J49" s="2"/>
      <c r="K49" s="2"/>
      <c r="L49" s="2"/>
      <c r="M49" s="2"/>
      <c r="N49" s="2"/>
      <c r="O49" s="2"/>
    </row>
    <row r="50" spans="10:15" ht="19" x14ac:dyDescent="0.25">
      <c r="J50" s="2"/>
      <c r="K50" s="2"/>
      <c r="L50" s="2"/>
      <c r="M50" s="2"/>
      <c r="N50" s="2"/>
      <c r="O50" s="2"/>
    </row>
    <row r="51" spans="10:15" ht="19" x14ac:dyDescent="0.25">
      <c r="J51" s="2"/>
      <c r="K51" s="2"/>
      <c r="L51" s="2"/>
      <c r="M51" s="2"/>
      <c r="N51" s="2"/>
      <c r="O51" s="2"/>
    </row>
    <row r="52" spans="10:15" ht="19" x14ac:dyDescent="0.25">
      <c r="J52" s="2"/>
      <c r="K52" s="2"/>
      <c r="L52" s="2"/>
      <c r="M52" s="2"/>
      <c r="N52" s="2"/>
      <c r="O52" s="2"/>
    </row>
    <row r="53" spans="10:15" ht="19" x14ac:dyDescent="0.25">
      <c r="J53" s="2"/>
      <c r="K53" s="2"/>
      <c r="L53" s="2"/>
      <c r="M53" s="2"/>
      <c r="N53" s="2"/>
      <c r="O53" s="2"/>
    </row>
    <row r="54" spans="10:15" ht="19" x14ac:dyDescent="0.25">
      <c r="J54" s="2"/>
      <c r="K54" s="2"/>
      <c r="L54" s="2"/>
      <c r="M54" s="2"/>
      <c r="N54" s="2"/>
      <c r="O54" s="2"/>
    </row>
    <row r="55" spans="10:15" ht="19" x14ac:dyDescent="0.25">
      <c r="J55" s="2"/>
      <c r="K55" s="2"/>
      <c r="L55" s="2"/>
      <c r="M55" s="2"/>
      <c r="N55" s="2"/>
      <c r="O55" s="2"/>
    </row>
    <row r="56" spans="10:15" ht="19" x14ac:dyDescent="0.25">
      <c r="J56" s="2"/>
      <c r="K56" s="2"/>
      <c r="L56" s="2"/>
      <c r="M56" s="2"/>
      <c r="N56" s="2"/>
      <c r="O56" s="2"/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9"/>
  <sheetViews>
    <sheetView tabSelected="1" workbookViewId="0">
      <selection activeCell="C4" sqref="C4"/>
    </sheetView>
  </sheetViews>
  <sheetFormatPr baseColWidth="10" defaultColWidth="8.83203125" defaultRowHeight="19" x14ac:dyDescent="0.25"/>
  <cols>
    <col min="1" max="1" width="8.83203125" style="2"/>
    <col min="2" max="2" width="15.33203125" style="2" customWidth="1"/>
    <col min="3" max="3" width="23.5" style="11" bestFit="1" customWidth="1"/>
    <col min="4" max="4" width="17.5" style="2" customWidth="1"/>
    <col min="5" max="5" width="17.6640625" style="2" bestFit="1" customWidth="1"/>
    <col min="6" max="6" width="18.33203125" style="2" bestFit="1" customWidth="1"/>
    <col min="7" max="16384" width="8.83203125" style="2"/>
  </cols>
  <sheetData>
    <row r="1" spans="1:18" x14ac:dyDescent="0.25">
      <c r="A1" s="3" t="s">
        <v>12</v>
      </c>
      <c r="B1" s="3"/>
      <c r="C1" s="12"/>
      <c r="D1" s="3"/>
      <c r="E1" s="3"/>
      <c r="F1" s="3"/>
      <c r="G1" s="3"/>
    </row>
    <row r="2" spans="1:18" ht="40" x14ac:dyDescent="0.25">
      <c r="A2" s="3" t="s">
        <v>0</v>
      </c>
      <c r="B2" s="29" t="s">
        <v>31</v>
      </c>
      <c r="C2" s="12" t="s">
        <v>13</v>
      </c>
      <c r="D2" s="3" t="s">
        <v>11</v>
      </c>
      <c r="E2" s="3" t="s">
        <v>14</v>
      </c>
      <c r="F2" s="3" t="s">
        <v>17</v>
      </c>
      <c r="G2" s="3" t="s">
        <v>19</v>
      </c>
    </row>
    <row r="3" spans="1:18" x14ac:dyDescent="0.25">
      <c r="A3" s="13">
        <v>2002</v>
      </c>
      <c r="B3" s="11"/>
      <c r="C3" s="14">
        <v>2695</v>
      </c>
      <c r="D3" s="15">
        <v>43402</v>
      </c>
      <c r="E3" s="16">
        <v>201823012</v>
      </c>
      <c r="F3" s="16" t="s">
        <v>15</v>
      </c>
      <c r="G3" s="17"/>
    </row>
    <row r="4" spans="1:18" x14ac:dyDescent="0.25">
      <c r="A4" s="18">
        <v>2002</v>
      </c>
      <c r="B4" s="11"/>
      <c r="C4" s="11">
        <v>2608</v>
      </c>
      <c r="D4" s="7">
        <v>43458</v>
      </c>
      <c r="E4" s="2">
        <v>201848141</v>
      </c>
      <c r="F4" s="2" t="s">
        <v>15</v>
      </c>
      <c r="G4" s="19"/>
    </row>
    <row r="5" spans="1:18" x14ac:dyDescent="0.25">
      <c r="A5" s="20">
        <v>2002</v>
      </c>
      <c r="B5" s="11">
        <f>+C5+C4+C3</f>
        <v>240578.49</v>
      </c>
      <c r="C5" s="21">
        <v>235275.49</v>
      </c>
      <c r="D5" s="22">
        <v>43370</v>
      </c>
      <c r="E5" s="23">
        <v>103124132</v>
      </c>
      <c r="F5" s="23" t="s">
        <v>16</v>
      </c>
      <c r="G5" s="24"/>
      <c r="P5" s="2">
        <f>19/35</f>
        <v>0.54285714285714282</v>
      </c>
      <c r="Q5" s="2">
        <v>1000</v>
      </c>
      <c r="R5" s="2">
        <f>+Q5*P5</f>
        <v>542.85714285714278</v>
      </c>
    </row>
    <row r="6" spans="1:18" x14ac:dyDescent="0.25">
      <c r="A6" s="13">
        <v>2003</v>
      </c>
      <c r="B6" s="11"/>
      <c r="C6" s="14">
        <v>3227</v>
      </c>
      <c r="D6" s="15">
        <v>43135</v>
      </c>
      <c r="E6" s="16">
        <v>201866783</v>
      </c>
      <c r="F6" s="16" t="s">
        <v>15</v>
      </c>
      <c r="G6" s="17"/>
    </row>
    <row r="7" spans="1:18" x14ac:dyDescent="0.25">
      <c r="A7" s="18">
        <v>2003</v>
      </c>
      <c r="B7" s="11"/>
      <c r="C7" s="11">
        <v>975.5</v>
      </c>
      <c r="D7" s="7">
        <v>43176</v>
      </c>
      <c r="E7" s="2">
        <v>201886534</v>
      </c>
      <c r="F7" s="2" t="s">
        <v>15</v>
      </c>
      <c r="G7" s="19"/>
    </row>
    <row r="8" spans="1:18" x14ac:dyDescent="0.25">
      <c r="A8" s="18">
        <v>2003</v>
      </c>
      <c r="B8" s="11"/>
      <c r="C8" s="11">
        <v>2031</v>
      </c>
      <c r="D8" s="7">
        <v>43190</v>
      </c>
      <c r="E8" s="2">
        <v>201891991</v>
      </c>
      <c r="F8" s="2" t="s">
        <v>15</v>
      </c>
      <c r="G8" s="19"/>
    </row>
    <row r="9" spans="1:18" x14ac:dyDescent="0.25">
      <c r="A9" s="18">
        <v>2003</v>
      </c>
      <c r="B9" s="11"/>
      <c r="C9" s="11">
        <v>17.75</v>
      </c>
      <c r="D9" s="7">
        <v>43297</v>
      </c>
      <c r="E9" s="2" t="s">
        <v>21</v>
      </c>
      <c r="F9" s="2" t="s">
        <v>18</v>
      </c>
      <c r="G9" s="19" t="s">
        <v>20</v>
      </c>
    </row>
    <row r="10" spans="1:18" x14ac:dyDescent="0.25">
      <c r="A10" s="18">
        <v>2003</v>
      </c>
      <c r="B10" s="11"/>
      <c r="C10" s="11">
        <v>5.25</v>
      </c>
      <c r="D10" s="7">
        <v>43297</v>
      </c>
      <c r="E10" s="2" t="s">
        <v>21</v>
      </c>
      <c r="F10" s="2" t="s">
        <v>18</v>
      </c>
      <c r="G10" s="19" t="s">
        <v>20</v>
      </c>
    </row>
    <row r="11" spans="1:18" x14ac:dyDescent="0.25">
      <c r="A11" s="18">
        <v>2003</v>
      </c>
      <c r="B11" s="11"/>
      <c r="C11" s="11">
        <v>5.75</v>
      </c>
      <c r="D11" s="7">
        <v>43325</v>
      </c>
      <c r="E11" s="2" t="s">
        <v>21</v>
      </c>
      <c r="F11" s="2" t="s">
        <v>18</v>
      </c>
      <c r="G11" s="19" t="s">
        <v>20</v>
      </c>
    </row>
    <row r="12" spans="1:18" x14ac:dyDescent="0.25">
      <c r="A12" s="18">
        <v>2003</v>
      </c>
      <c r="B12" s="11"/>
      <c r="C12" s="11">
        <v>212543.73</v>
      </c>
      <c r="D12" s="7">
        <v>43136</v>
      </c>
      <c r="E12" s="2">
        <v>103230437</v>
      </c>
      <c r="F12" s="2" t="s">
        <v>16</v>
      </c>
      <c r="G12" s="19"/>
    </row>
    <row r="13" spans="1:18" x14ac:dyDescent="0.25">
      <c r="A13" s="20">
        <v>2003</v>
      </c>
      <c r="B13" s="11">
        <f>SUM(C6:C13)</f>
        <v>518409.16000000003</v>
      </c>
      <c r="C13" s="21">
        <v>299603.18</v>
      </c>
      <c r="D13" s="22">
        <v>43365</v>
      </c>
      <c r="E13" s="23">
        <v>103425997</v>
      </c>
      <c r="F13" s="23" t="s">
        <v>16</v>
      </c>
      <c r="G13" s="24"/>
    </row>
    <row r="14" spans="1:18" x14ac:dyDescent="0.25">
      <c r="A14" s="13">
        <v>2004</v>
      </c>
      <c r="B14" s="11"/>
      <c r="C14" s="14">
        <v>3.75</v>
      </c>
      <c r="D14" s="15">
        <v>43323</v>
      </c>
      <c r="E14" s="16" t="s">
        <v>21</v>
      </c>
      <c r="F14" s="16" t="s">
        <v>18</v>
      </c>
      <c r="G14" s="17" t="s">
        <v>20</v>
      </c>
    </row>
    <row r="15" spans="1:18" x14ac:dyDescent="0.25">
      <c r="A15" s="18">
        <v>2004</v>
      </c>
      <c r="B15" s="11"/>
      <c r="C15" s="11">
        <v>17.75</v>
      </c>
      <c r="D15" s="7">
        <v>43364</v>
      </c>
      <c r="E15" s="2" t="s">
        <v>21</v>
      </c>
      <c r="F15" s="2" t="s">
        <v>18</v>
      </c>
      <c r="G15" s="19" t="s">
        <v>20</v>
      </c>
    </row>
    <row r="16" spans="1:18" x14ac:dyDescent="0.25">
      <c r="A16" s="18">
        <v>2004</v>
      </c>
      <c r="B16" s="11"/>
      <c r="C16" s="11">
        <v>293373.99</v>
      </c>
      <c r="D16" s="7">
        <v>43178</v>
      </c>
      <c r="E16" s="2">
        <v>103569006</v>
      </c>
      <c r="F16" s="2" t="s">
        <v>16</v>
      </c>
      <c r="G16" s="19"/>
    </row>
    <row r="17" spans="1:7" x14ac:dyDescent="0.25">
      <c r="A17" s="18">
        <v>2004</v>
      </c>
      <c r="B17" s="11"/>
      <c r="C17" s="11">
        <v>220700</v>
      </c>
      <c r="D17" s="7">
        <v>43296</v>
      </c>
      <c r="E17" s="2">
        <v>103679673</v>
      </c>
      <c r="F17" s="2" t="s">
        <v>16</v>
      </c>
      <c r="G17" s="19"/>
    </row>
    <row r="18" spans="1:7" x14ac:dyDescent="0.25">
      <c r="A18" s="20">
        <v>2004</v>
      </c>
      <c r="B18" s="11">
        <f>SUM(C14:C18)</f>
        <v>861575.85</v>
      </c>
      <c r="C18" s="21">
        <v>347480.36</v>
      </c>
      <c r="D18" s="22">
        <v>43359</v>
      </c>
      <c r="E18" s="23">
        <v>103721772</v>
      </c>
      <c r="F18" s="23" t="s">
        <v>16</v>
      </c>
      <c r="G18" s="24"/>
    </row>
    <row r="19" spans="1:7" x14ac:dyDescent="0.25">
      <c r="A19" s="13">
        <v>2005</v>
      </c>
      <c r="B19" s="11"/>
      <c r="C19" s="14">
        <v>2</v>
      </c>
      <c r="D19" s="15">
        <v>43295</v>
      </c>
      <c r="E19" s="16" t="s">
        <v>21</v>
      </c>
      <c r="F19" s="16" t="s">
        <v>18</v>
      </c>
      <c r="G19" s="17" t="s">
        <v>20</v>
      </c>
    </row>
    <row r="20" spans="1:7" x14ac:dyDescent="0.25">
      <c r="A20" s="18">
        <v>2005</v>
      </c>
      <c r="B20" s="11"/>
      <c r="C20" s="11">
        <v>22</v>
      </c>
      <c r="D20" s="7">
        <v>43359</v>
      </c>
      <c r="E20" s="2">
        <v>20319</v>
      </c>
      <c r="F20" s="2" t="s">
        <v>18</v>
      </c>
      <c r="G20" s="19" t="s">
        <v>22</v>
      </c>
    </row>
    <row r="21" spans="1:7" x14ac:dyDescent="0.25">
      <c r="A21" s="18">
        <v>2005</v>
      </c>
      <c r="B21" s="11"/>
      <c r="C21" s="11">
        <v>323427.26</v>
      </c>
      <c r="D21" s="7">
        <v>43138</v>
      </c>
      <c r="E21" s="2">
        <v>103827971</v>
      </c>
      <c r="F21" s="2" t="s">
        <v>16</v>
      </c>
      <c r="G21" s="19"/>
    </row>
    <row r="22" spans="1:7" x14ac:dyDescent="0.25">
      <c r="A22" s="20">
        <v>2005</v>
      </c>
      <c r="B22" s="11">
        <f>SUM(C22+C21+C20+C19)</f>
        <v>731431.13</v>
      </c>
      <c r="C22" s="21">
        <v>407979.87</v>
      </c>
      <c r="D22" s="22">
        <v>43390</v>
      </c>
      <c r="E22" s="23">
        <v>104034253</v>
      </c>
      <c r="F22" s="23" t="s">
        <v>16</v>
      </c>
      <c r="G22" s="24"/>
    </row>
    <row r="23" spans="1:7" x14ac:dyDescent="0.25">
      <c r="A23" s="13">
        <v>2006</v>
      </c>
      <c r="B23" s="11"/>
      <c r="C23" s="14">
        <v>336.6</v>
      </c>
      <c r="D23" s="15">
        <v>43263</v>
      </c>
      <c r="E23" s="16">
        <v>202412954</v>
      </c>
      <c r="F23" s="16" t="s">
        <v>15</v>
      </c>
      <c r="G23" s="17"/>
    </row>
    <row r="24" spans="1:7" x14ac:dyDescent="0.25">
      <c r="A24" s="18">
        <v>2006</v>
      </c>
      <c r="B24" s="11"/>
      <c r="C24" s="11">
        <v>389291.87</v>
      </c>
      <c r="D24" s="7">
        <v>43132</v>
      </c>
      <c r="E24" s="2">
        <v>104117739</v>
      </c>
      <c r="F24" s="2" t="s">
        <v>16</v>
      </c>
      <c r="G24" s="19"/>
    </row>
    <row r="25" spans="1:7" x14ac:dyDescent="0.25">
      <c r="A25" s="18">
        <v>2006</v>
      </c>
      <c r="B25" s="11"/>
      <c r="C25" s="11">
        <v>31918</v>
      </c>
      <c r="D25" s="7">
        <v>43146</v>
      </c>
      <c r="E25" s="2">
        <v>104133363</v>
      </c>
      <c r="F25" s="2" t="s">
        <v>16</v>
      </c>
      <c r="G25" s="19"/>
    </row>
    <row r="26" spans="1:7" x14ac:dyDescent="0.25">
      <c r="A26" s="18">
        <v>2006</v>
      </c>
      <c r="B26" s="11"/>
      <c r="C26" s="11">
        <v>147722</v>
      </c>
      <c r="D26" s="7">
        <v>43307</v>
      </c>
      <c r="E26" s="2">
        <v>104260928</v>
      </c>
      <c r="F26" s="2" t="s">
        <v>16</v>
      </c>
      <c r="G26" s="19"/>
    </row>
    <row r="27" spans="1:7" x14ac:dyDescent="0.25">
      <c r="A27" s="20">
        <v>2006</v>
      </c>
      <c r="B27" s="11">
        <f>SUM(C23:C27)</f>
        <v>986775.61</v>
      </c>
      <c r="C27" s="21">
        <v>417507.14</v>
      </c>
      <c r="D27" s="22">
        <v>43398</v>
      </c>
      <c r="E27" s="23">
        <v>104332175</v>
      </c>
      <c r="F27" s="23" t="s">
        <v>16</v>
      </c>
      <c r="G27" s="24"/>
    </row>
    <row r="28" spans="1:7" x14ac:dyDescent="0.25">
      <c r="A28" s="13">
        <v>2007</v>
      </c>
      <c r="B28" s="11"/>
      <c r="C28" s="16">
        <v>30</v>
      </c>
      <c r="D28" s="15">
        <v>43214</v>
      </c>
      <c r="E28" s="16">
        <v>202565908</v>
      </c>
      <c r="F28" s="16" t="s">
        <v>18</v>
      </c>
      <c r="G28" s="17" t="s">
        <v>22</v>
      </c>
    </row>
    <row r="29" spans="1:7" x14ac:dyDescent="0.25">
      <c r="A29" s="18">
        <v>2007</v>
      </c>
      <c r="B29" s="11"/>
      <c r="C29" s="2">
        <v>3.5</v>
      </c>
      <c r="D29" s="7">
        <v>43297</v>
      </c>
      <c r="E29" s="2" t="s">
        <v>21</v>
      </c>
      <c r="F29" s="2" t="s">
        <v>18</v>
      </c>
      <c r="G29" s="19" t="s">
        <v>20</v>
      </c>
    </row>
    <row r="30" spans="1:7" x14ac:dyDescent="0.25">
      <c r="A30" s="18">
        <v>2007</v>
      </c>
      <c r="B30" s="11"/>
      <c r="C30" s="2">
        <v>6</v>
      </c>
      <c r="D30" s="7">
        <v>43312</v>
      </c>
      <c r="E30" s="2" t="s">
        <v>21</v>
      </c>
      <c r="F30" s="2" t="s">
        <v>18</v>
      </c>
      <c r="G30" s="19" t="s">
        <v>20</v>
      </c>
    </row>
    <row r="31" spans="1:7" x14ac:dyDescent="0.25">
      <c r="A31" s="18">
        <v>2007</v>
      </c>
      <c r="B31" s="11"/>
      <c r="C31" s="2">
        <v>12.5</v>
      </c>
      <c r="D31" s="7">
        <v>43312</v>
      </c>
      <c r="E31" s="2" t="s">
        <v>21</v>
      </c>
      <c r="F31" s="2" t="s">
        <v>18</v>
      </c>
      <c r="G31" s="19" t="s">
        <v>20</v>
      </c>
    </row>
    <row r="32" spans="1:7" x14ac:dyDescent="0.25">
      <c r="A32" s="18">
        <v>2007</v>
      </c>
      <c r="B32" s="11"/>
      <c r="C32" s="11">
        <v>305589.77</v>
      </c>
      <c r="D32" s="7">
        <v>43143</v>
      </c>
      <c r="E32" s="2">
        <v>104416439</v>
      </c>
      <c r="F32" s="2" t="s">
        <v>16</v>
      </c>
      <c r="G32" s="19"/>
    </row>
    <row r="33" spans="1:7" x14ac:dyDescent="0.25">
      <c r="A33" s="20">
        <v>2007</v>
      </c>
      <c r="B33" s="11">
        <f>SUM(C28:C33)</f>
        <v>528901.29</v>
      </c>
      <c r="C33" s="21">
        <v>223259.51999999999</v>
      </c>
      <c r="D33" s="22">
        <v>43389</v>
      </c>
      <c r="E33" s="23">
        <v>104605153</v>
      </c>
      <c r="F33" s="23" t="s">
        <v>16</v>
      </c>
      <c r="G33" s="24"/>
    </row>
    <row r="34" spans="1:7" x14ac:dyDescent="0.25">
      <c r="A34" s="13">
        <v>2008</v>
      </c>
      <c r="B34" s="11"/>
      <c r="C34" s="14">
        <v>220.2</v>
      </c>
      <c r="D34" s="15">
        <v>43103</v>
      </c>
      <c r="E34" s="16">
        <v>202690542</v>
      </c>
      <c r="F34" s="16" t="s">
        <v>15</v>
      </c>
      <c r="G34" s="17" t="s">
        <v>23</v>
      </c>
    </row>
    <row r="35" spans="1:7" x14ac:dyDescent="0.25">
      <c r="A35" s="18">
        <v>2008</v>
      </c>
      <c r="B35" s="11"/>
      <c r="C35" s="2">
        <v>2.5</v>
      </c>
      <c r="D35" s="7">
        <v>43290</v>
      </c>
      <c r="E35" s="2" t="s">
        <v>21</v>
      </c>
      <c r="F35" s="2" t="s">
        <v>18</v>
      </c>
      <c r="G35" s="19"/>
    </row>
    <row r="36" spans="1:7" x14ac:dyDescent="0.25">
      <c r="A36" s="18">
        <v>2008</v>
      </c>
      <c r="B36" s="11"/>
      <c r="C36" s="2">
        <v>9.5</v>
      </c>
      <c r="D36" s="7">
        <v>43317</v>
      </c>
      <c r="E36" s="2" t="s">
        <v>21</v>
      </c>
      <c r="F36" s="2" t="s">
        <v>24</v>
      </c>
      <c r="G36" s="19" t="s">
        <v>20</v>
      </c>
    </row>
    <row r="37" spans="1:7" x14ac:dyDescent="0.25">
      <c r="A37" s="18">
        <v>2008</v>
      </c>
      <c r="B37" s="11"/>
      <c r="C37" s="2">
        <v>392982.72</v>
      </c>
      <c r="D37" s="7">
        <v>43290</v>
      </c>
      <c r="E37" s="2">
        <v>104809197</v>
      </c>
      <c r="F37" s="2" t="s">
        <v>16</v>
      </c>
      <c r="G37" s="19"/>
    </row>
    <row r="38" spans="1:7" x14ac:dyDescent="0.25">
      <c r="A38" s="18">
        <v>2008</v>
      </c>
      <c r="B38" s="11"/>
      <c r="C38" s="2">
        <v>384932.37</v>
      </c>
      <c r="D38" s="7">
        <v>43379</v>
      </c>
      <c r="E38" s="2">
        <v>104866403</v>
      </c>
      <c r="F38" s="2" t="s">
        <v>16</v>
      </c>
      <c r="G38" s="19"/>
    </row>
    <row r="39" spans="1:7" x14ac:dyDescent="0.25">
      <c r="A39" s="18">
        <v>2008</v>
      </c>
      <c r="B39" s="11"/>
      <c r="C39" s="11">
        <v>450000</v>
      </c>
      <c r="D39" s="7">
        <v>43383</v>
      </c>
      <c r="E39" s="2">
        <v>104871123</v>
      </c>
      <c r="F39" s="2" t="s">
        <v>16</v>
      </c>
      <c r="G39" s="19"/>
    </row>
    <row r="40" spans="1:7" x14ac:dyDescent="0.25">
      <c r="A40" s="20">
        <v>2008</v>
      </c>
      <c r="B40" s="11">
        <f>SUM(C34:C40)</f>
        <v>1301913.29</v>
      </c>
      <c r="C40" s="21">
        <v>73766</v>
      </c>
      <c r="D40" s="22">
        <v>43402</v>
      </c>
      <c r="E40" s="23">
        <v>104885597</v>
      </c>
      <c r="F40" s="23" t="s">
        <v>16</v>
      </c>
      <c r="G40" s="24"/>
    </row>
    <row r="41" spans="1:7" x14ac:dyDescent="0.25">
      <c r="A41" s="13">
        <v>2009</v>
      </c>
      <c r="B41" s="11"/>
      <c r="C41" s="14">
        <v>1312.2</v>
      </c>
      <c r="D41" s="15">
        <v>43381</v>
      </c>
      <c r="E41" s="16">
        <v>202986254</v>
      </c>
      <c r="F41" s="16" t="s">
        <v>15</v>
      </c>
      <c r="G41" s="17"/>
    </row>
    <row r="42" spans="1:7" x14ac:dyDescent="0.25">
      <c r="A42" s="18">
        <v>2009</v>
      </c>
      <c r="B42" s="11"/>
      <c r="C42" s="11">
        <v>378311</v>
      </c>
      <c r="D42" s="7">
        <v>43140</v>
      </c>
      <c r="E42" s="2">
        <v>104947282</v>
      </c>
      <c r="F42" s="2" t="s">
        <v>16</v>
      </c>
      <c r="G42" s="19"/>
    </row>
    <row r="43" spans="1:7" x14ac:dyDescent="0.25">
      <c r="A43" s="18">
        <v>2009</v>
      </c>
      <c r="B43" s="11"/>
      <c r="C43" s="11">
        <v>523533.94</v>
      </c>
      <c r="D43" s="7">
        <v>43267</v>
      </c>
      <c r="E43" s="2">
        <v>105040965</v>
      </c>
      <c r="F43" s="2" t="s">
        <v>16</v>
      </c>
      <c r="G43" s="19"/>
    </row>
    <row r="44" spans="1:7" x14ac:dyDescent="0.25">
      <c r="A44" s="20">
        <v>2009</v>
      </c>
      <c r="B44" s="11">
        <f>SUM(C41:C44)</f>
        <v>1574069.02</v>
      </c>
      <c r="C44" s="21">
        <v>670911.88</v>
      </c>
      <c r="D44" s="22">
        <v>43315</v>
      </c>
      <c r="E44" s="23">
        <v>105071950</v>
      </c>
      <c r="F44" s="23" t="s">
        <v>16</v>
      </c>
      <c r="G44" s="24"/>
    </row>
    <row r="45" spans="1:7" x14ac:dyDescent="0.25">
      <c r="A45" s="13">
        <v>2010</v>
      </c>
      <c r="B45" s="11"/>
      <c r="C45" s="14">
        <v>763.16</v>
      </c>
      <c r="D45" s="15">
        <v>43408</v>
      </c>
      <c r="E45" s="16">
        <v>2000004789</v>
      </c>
      <c r="F45" s="16" t="s">
        <v>15</v>
      </c>
      <c r="G45" s="17"/>
    </row>
    <row r="46" spans="1:7" x14ac:dyDescent="0.25">
      <c r="A46" s="18">
        <v>2010</v>
      </c>
      <c r="B46" s="11"/>
      <c r="C46" s="11">
        <v>642524.47</v>
      </c>
      <c r="D46" s="7">
        <v>43125</v>
      </c>
      <c r="E46" s="2">
        <v>105181342</v>
      </c>
      <c r="F46" s="2" t="s">
        <v>16</v>
      </c>
      <c r="G46" s="19"/>
    </row>
    <row r="47" spans="1:7" x14ac:dyDescent="0.25">
      <c r="A47" s="18">
        <v>2010</v>
      </c>
      <c r="B47" s="11"/>
      <c r="C47" s="11">
        <v>587108.79</v>
      </c>
      <c r="D47" s="7">
        <v>43303</v>
      </c>
      <c r="E47" s="2">
        <v>105299293</v>
      </c>
      <c r="F47" s="2" t="s">
        <v>16</v>
      </c>
      <c r="G47" s="19"/>
    </row>
    <row r="48" spans="1:7" x14ac:dyDescent="0.25">
      <c r="A48" s="20">
        <v>2010</v>
      </c>
      <c r="B48" s="11">
        <f>SUM(C45:C48)</f>
        <v>1305396.42</v>
      </c>
      <c r="C48" s="21">
        <v>75000</v>
      </c>
      <c r="D48" s="22">
        <v>43395</v>
      </c>
      <c r="E48" s="23">
        <v>105345474</v>
      </c>
      <c r="F48" s="23" t="s">
        <v>16</v>
      </c>
      <c r="G48" s="24"/>
    </row>
    <row r="49" spans="1:7" x14ac:dyDescent="0.25">
      <c r="A49" s="13">
        <v>2011</v>
      </c>
      <c r="B49" s="11"/>
      <c r="C49" s="14">
        <v>519872.26</v>
      </c>
      <c r="D49" s="15">
        <v>43134</v>
      </c>
      <c r="E49" s="16">
        <v>105419306</v>
      </c>
      <c r="F49" s="16" t="s">
        <v>16</v>
      </c>
      <c r="G49" s="17"/>
    </row>
    <row r="50" spans="1:7" x14ac:dyDescent="0.25">
      <c r="A50" s="18">
        <v>2011</v>
      </c>
      <c r="B50" s="11"/>
      <c r="C50" s="11">
        <v>25000</v>
      </c>
      <c r="D50" s="7">
        <v>43145</v>
      </c>
      <c r="E50" s="2">
        <v>105428251</v>
      </c>
      <c r="F50" s="2" t="s">
        <v>16</v>
      </c>
      <c r="G50" s="19"/>
    </row>
    <row r="51" spans="1:7" x14ac:dyDescent="0.25">
      <c r="A51" s="18">
        <v>2011</v>
      </c>
      <c r="B51" s="11"/>
      <c r="C51" s="11">
        <v>753579.1</v>
      </c>
      <c r="D51" s="7">
        <v>43306</v>
      </c>
      <c r="E51" s="2">
        <v>105522107</v>
      </c>
      <c r="F51" s="2" t="s">
        <v>16</v>
      </c>
      <c r="G51" s="19"/>
    </row>
    <row r="52" spans="1:7" x14ac:dyDescent="0.25">
      <c r="A52" s="20">
        <v>2011</v>
      </c>
      <c r="B52" s="11">
        <f>SUM(C49:C52)</f>
        <v>1310951.3599999999</v>
      </c>
      <c r="C52" s="21">
        <v>12500</v>
      </c>
      <c r="D52" s="22">
        <v>43327</v>
      </c>
      <c r="E52" s="23">
        <v>105533778</v>
      </c>
      <c r="F52" s="23" t="s">
        <v>16</v>
      </c>
      <c r="G52" s="24"/>
    </row>
    <row r="53" spans="1:7" x14ac:dyDescent="0.25">
      <c r="A53" s="13">
        <v>2012</v>
      </c>
      <c r="B53" s="11"/>
      <c r="C53" s="14">
        <v>500000</v>
      </c>
      <c r="D53" s="15">
        <v>43130</v>
      </c>
      <c r="E53" s="16">
        <v>2000098495</v>
      </c>
      <c r="F53" s="16" t="s">
        <v>16</v>
      </c>
      <c r="G53" s="17"/>
    </row>
    <row r="54" spans="1:7" x14ac:dyDescent="0.25">
      <c r="A54" s="18">
        <v>2012</v>
      </c>
      <c r="B54" s="11"/>
      <c r="C54" s="11">
        <v>21846.23</v>
      </c>
      <c r="D54" s="7">
        <v>43161</v>
      </c>
      <c r="E54" s="2">
        <v>2000117184</v>
      </c>
      <c r="F54" s="2" t="s">
        <v>16</v>
      </c>
      <c r="G54" s="19"/>
    </row>
    <row r="55" spans="1:7" x14ac:dyDescent="0.25">
      <c r="A55" s="20">
        <v>2012</v>
      </c>
      <c r="B55" s="11">
        <f>SUM(C53:C55)</f>
        <v>700036.99</v>
      </c>
      <c r="C55" s="21">
        <v>178190.76</v>
      </c>
      <c r="D55" s="22">
        <v>43311</v>
      </c>
      <c r="E55" s="23">
        <v>2000199899</v>
      </c>
      <c r="F55" s="23" t="s">
        <v>16</v>
      </c>
      <c r="G55" s="24"/>
    </row>
    <row r="56" spans="1:7" x14ac:dyDescent="0.25">
      <c r="A56" s="3" t="s">
        <v>25</v>
      </c>
      <c r="B56" s="11">
        <f>SUM(B3:B55)</f>
        <v>10060038.609999999</v>
      </c>
      <c r="C56" s="11">
        <f>SUM(C3:C55)</f>
        <v>10060038.610000001</v>
      </c>
    </row>
    <row r="57" spans="1:7" x14ac:dyDescent="0.25">
      <c r="A57" s="2" t="s">
        <v>32</v>
      </c>
      <c r="B57" s="11">
        <v>11</v>
      </c>
    </row>
    <row r="58" spans="1:7" x14ac:dyDescent="0.25">
      <c r="B58" s="11">
        <f>+B56/B57</f>
        <v>914548.96454545448</v>
      </c>
    </row>
    <row r="59" spans="1:7" x14ac:dyDescent="0.25">
      <c r="B59" s="11"/>
    </row>
  </sheetData>
  <sortState xmlns:xlrd2="http://schemas.microsoft.com/office/spreadsheetml/2017/richdata2" ref="A3:G55">
    <sortCondition ref="A3:A55"/>
    <sortCondition ref="F3:F55"/>
  </sortState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C3" sqref="C3:C13"/>
    </sheetView>
  </sheetViews>
  <sheetFormatPr baseColWidth="10" defaultColWidth="8.83203125" defaultRowHeight="19" x14ac:dyDescent="0.25"/>
  <cols>
    <col min="1" max="1" width="8.83203125" style="2"/>
    <col min="2" max="2" width="18.1640625" style="2" bestFit="1" customWidth="1"/>
    <col min="3" max="3" width="27.5" style="2" bestFit="1" customWidth="1"/>
    <col min="4" max="16384" width="8.83203125" style="2"/>
  </cols>
  <sheetData>
    <row r="1" spans="1:3" x14ac:dyDescent="0.25">
      <c r="A1" s="2" t="s">
        <v>27</v>
      </c>
    </row>
    <row r="2" spans="1:3" x14ac:dyDescent="0.25">
      <c r="A2" s="2" t="s">
        <v>0</v>
      </c>
      <c r="B2" s="2" t="s">
        <v>28</v>
      </c>
      <c r="C2" s="2" t="s">
        <v>29</v>
      </c>
    </row>
    <row r="3" spans="1:3" x14ac:dyDescent="0.25">
      <c r="A3" s="2">
        <v>2002</v>
      </c>
      <c r="B3" s="11">
        <f>SUM('All OGS Payments'!C3:C5)</f>
        <v>240578.49</v>
      </c>
      <c r="C3" s="11">
        <f>SUM('All OGS Payments'!C5)</f>
        <v>235275.49</v>
      </c>
    </row>
    <row r="4" spans="1:3" x14ac:dyDescent="0.25">
      <c r="A4" s="2">
        <v>2003</v>
      </c>
      <c r="B4" s="11">
        <f>SUM('All OGS Payments'!C6:C13)</f>
        <v>518409.16000000003</v>
      </c>
      <c r="C4" s="11">
        <f>SUM('All OGS Payments'!C12:C13)</f>
        <v>512146.91000000003</v>
      </c>
    </row>
    <row r="5" spans="1:3" x14ac:dyDescent="0.25">
      <c r="A5" s="2">
        <v>2004</v>
      </c>
      <c r="B5" s="11">
        <f>SUM('All OGS Payments'!C14:C18)</f>
        <v>861575.85</v>
      </c>
      <c r="C5" s="11">
        <f>SUM('All OGS Payments'!C16:C18)</f>
        <v>861554.35</v>
      </c>
    </row>
    <row r="6" spans="1:3" x14ac:dyDescent="0.25">
      <c r="A6" s="2">
        <v>2005</v>
      </c>
      <c r="B6" s="11">
        <f>SUM('All OGS Payments'!C19:C22)</f>
        <v>731431.13</v>
      </c>
      <c r="C6" s="11">
        <f>SUM('All OGS Payments'!C21:C22)</f>
        <v>731407.13</v>
      </c>
    </row>
    <row r="7" spans="1:3" x14ac:dyDescent="0.25">
      <c r="A7" s="2">
        <v>2006</v>
      </c>
      <c r="B7" s="11">
        <f>SUM('All OGS Payments'!C23:C27)</f>
        <v>986775.61</v>
      </c>
      <c r="C7" s="11">
        <f>SUM('All OGS Payments'!C24:C27)</f>
        <v>986439.01</v>
      </c>
    </row>
    <row r="8" spans="1:3" x14ac:dyDescent="0.25">
      <c r="A8" s="2">
        <v>2007</v>
      </c>
      <c r="B8" s="11">
        <f>SUM('All OGS Payments'!C28:C33)</f>
        <v>528901.29</v>
      </c>
      <c r="C8" s="11">
        <f>SUM('All OGS Payments'!C32:C33)</f>
        <v>528849.29</v>
      </c>
    </row>
    <row r="9" spans="1:3" x14ac:dyDescent="0.25">
      <c r="A9" s="2">
        <v>2008</v>
      </c>
      <c r="B9" s="11">
        <f>SUM('All OGS Payments'!C34:C40)</f>
        <v>1301913.29</v>
      </c>
      <c r="C9" s="11">
        <f>SUM('All OGS Payments'!C37:C40)</f>
        <v>1301681.0899999999</v>
      </c>
    </row>
    <row r="10" spans="1:3" x14ac:dyDescent="0.25">
      <c r="A10" s="2">
        <v>2009</v>
      </c>
      <c r="B10" s="11">
        <f>SUM('All OGS Payments'!C41:C44)</f>
        <v>1574069.02</v>
      </c>
      <c r="C10" s="11">
        <f>SUM('All OGS Payments'!C42:C44)</f>
        <v>1572756.8199999998</v>
      </c>
    </row>
    <row r="11" spans="1:3" x14ac:dyDescent="0.25">
      <c r="A11" s="2">
        <v>2010</v>
      </c>
      <c r="B11" s="11">
        <f>SUM('All OGS Payments'!C45:C48)</f>
        <v>1305396.42</v>
      </c>
      <c r="C11" s="11">
        <f>SUM('All OGS Payments'!C46:C48)</f>
        <v>1304633.26</v>
      </c>
    </row>
    <row r="12" spans="1:3" x14ac:dyDescent="0.25">
      <c r="A12" s="2">
        <v>2011</v>
      </c>
      <c r="B12" s="11">
        <f>SUM('All OGS Payments'!C49:C52)</f>
        <v>1310951.3599999999</v>
      </c>
      <c r="C12" s="11">
        <f>SUM('All OGS Payments'!C49:C52)</f>
        <v>1310951.3599999999</v>
      </c>
    </row>
    <row r="13" spans="1:3" x14ac:dyDescent="0.25">
      <c r="A13" s="23">
        <v>2012</v>
      </c>
      <c r="B13" s="21">
        <f>SUM('All OGS Payments'!C53:C55)</f>
        <v>700036.99</v>
      </c>
      <c r="C13" s="21">
        <f>SUM('All OGS Payments'!C53:C55)</f>
        <v>700036.99</v>
      </c>
    </row>
    <row r="14" spans="1:3" x14ac:dyDescent="0.25">
      <c r="A14" s="2" t="s">
        <v>26</v>
      </c>
      <c r="B14" s="11">
        <f>SUM(B3:B13)</f>
        <v>10060038.609999999</v>
      </c>
      <c r="C14" s="11">
        <f>SUM(C3:C13)</f>
        <v>10045731.699999999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Salt Production</vt:lpstr>
      <vt:lpstr>All OGS Payments</vt:lpstr>
      <vt:lpstr>Total OGS Payments by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Mason</dc:creator>
  <cp:lastModifiedBy>John V. Dennis</cp:lastModifiedBy>
  <dcterms:created xsi:type="dcterms:W3CDTF">2018-04-13T21:46:28Z</dcterms:created>
  <dcterms:modified xsi:type="dcterms:W3CDTF">2023-09-27T22:35:59Z</dcterms:modified>
</cp:coreProperties>
</file>